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" yWindow="140" windowWidth="11460" windowHeight="9090" activeTab="0"/>
  </bookViews>
  <sheets>
    <sheet name="UF" sheetId="1" r:id="rId1"/>
    <sheet name="Dining Plan" sheetId="2" r:id="rId2"/>
  </sheets>
  <definedNames/>
  <calcPr fullCalcOnLoad="1"/>
</workbook>
</file>

<file path=xl/sharedStrings.xml><?xml version="1.0" encoding="utf-8"?>
<sst xmlns="http://schemas.openxmlformats.org/spreadsheetml/2006/main" count="82" uniqueCount="62">
  <si>
    <t>Tuition</t>
  </si>
  <si>
    <t>Fall</t>
  </si>
  <si>
    <t>Spring</t>
  </si>
  <si>
    <t>Pell</t>
  </si>
  <si>
    <t>UF Grant</t>
  </si>
  <si>
    <t>UF Welcome</t>
  </si>
  <si>
    <t>Federal Work/Study</t>
  </si>
  <si>
    <t>Federal Direct Plus loan</t>
  </si>
  <si>
    <t>Federal Direct Sub loan</t>
  </si>
  <si>
    <t>Federal Direct Unsub Loan</t>
  </si>
  <si>
    <t>Books</t>
  </si>
  <si>
    <t>Sub Total</t>
  </si>
  <si>
    <t>Student Financial Aid Fee</t>
  </si>
  <si>
    <t>Capitol Improvement Fee</t>
  </si>
  <si>
    <t>Activity &amp; Service Fee</t>
  </si>
  <si>
    <t>Health Fee</t>
  </si>
  <si>
    <t>Athletic Fee</t>
  </si>
  <si>
    <t>Financial Aid Fee</t>
  </si>
  <si>
    <t>Technology Fee</t>
  </si>
  <si>
    <t>Tuition Differential Fee</t>
  </si>
  <si>
    <t>Campus Transpo/Access Fee</t>
  </si>
  <si>
    <t>Meal Plan</t>
  </si>
  <si>
    <t>Totals</t>
  </si>
  <si>
    <t>Hours Per Semester</t>
  </si>
  <si>
    <t>Cost per credit hour</t>
  </si>
  <si>
    <t>Housing????</t>
  </si>
  <si>
    <t>Summer B</t>
  </si>
  <si>
    <t>Federal W/S</t>
  </si>
  <si>
    <t>Tuition A/K/A "Matriculation Fee"</t>
  </si>
  <si>
    <t>Taubert Grant</t>
  </si>
  <si>
    <t>Total Direct Bill</t>
  </si>
  <si>
    <t>Books (Or, see below)</t>
  </si>
  <si>
    <t>Fl Prepaid pays 120 University Hours of</t>
  </si>
  <si>
    <t>Bright Futures? - Enter -0.75 or -1</t>
  </si>
  <si>
    <t>Grants?</t>
  </si>
  <si>
    <t>Yes</t>
  </si>
  <si>
    <t>weeks</t>
  </si>
  <si>
    <t>per week</t>
  </si>
  <si>
    <t>per meal</t>
  </si>
  <si>
    <t>This is</t>
  </si>
  <si>
    <t>Avg is 15 weeks plus 1 for finals.</t>
  </si>
  <si>
    <t>If one gets the Weekly 10 ($1,845) with $475 in Flex then one can use that Flex $ or the weekends.</t>
  </si>
  <si>
    <t>/Day</t>
  </si>
  <si>
    <t>/Week</t>
  </si>
  <si>
    <t>/Meal</t>
  </si>
  <si>
    <t># of Weeks</t>
  </si>
  <si>
    <t>If one eats 2 meals a day, 5 or 7 days a week, at $11.18/ in the Dining Hall then this would be…</t>
  </si>
  <si>
    <t>Total</t>
  </si>
  <si>
    <t>Diff.</t>
  </si>
  <si>
    <t>And</t>
  </si>
  <si>
    <t>Spent</t>
  </si>
  <si>
    <t>If one gets the weekly 14 ($2,077) with $375 in flex then one could use that $375. for the miscelaneous</t>
  </si>
  <si>
    <t xml:space="preserve">So, 14 per week at </t>
  </si>
  <si>
    <t xml:space="preserve">Spent W/ </t>
  </si>
  <si>
    <t>to spend on other food.</t>
  </si>
  <si>
    <t>17/15</t>
  </si>
  <si>
    <t>/Meal and</t>
  </si>
  <si>
    <t>OR, for the cost above the Eq meal swipes</t>
  </si>
  <si>
    <t>per meal at the food hall</t>
  </si>
  <si>
    <t>Plus Misc</t>
  </si>
  <si>
    <t>Florida Prepaid pre 2007 Plan?</t>
  </si>
  <si>
    <t>Cost/hour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</si>
</sst>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10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0" fillId="2" borderId="0" xfId="0" applyNumberFormat="1" applyFill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/>
    </xf>
    <xf numFmtId="168" fontId="5" fillId="0" borderId="0" xfId="0" applyNumberFormat="1" applyFont="1" applyAlignment="1">
      <alignment/>
    </xf>
    <xf numFmtId="4" fontId="0" fillId="2" borderId="0" xfId="0" applyNumberFormat="1" applyFill="1" applyAlignment="1">
      <alignment/>
    </xf>
    <xf numFmtId="168" fontId="6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C62" sqref="C62"/>
    </sheetView>
  </sheetViews>
  <sheetFormatPr defaultColWidth="9.140625" defaultRowHeight="12.75"/>
  <cols>
    <col min="1" max="1" width="35.140625" style="0" customWidth="1"/>
    <col min="2" max="5" width="12.57421875" style="0" customWidth="1"/>
    <col min="6" max="6" width="23.57421875" style="0" customWidth="1"/>
    <col min="7" max="7" width="9.8515625" style="0" customWidth="1"/>
  </cols>
  <sheetData>
    <row r="1" spans="3:4" ht="12">
      <c r="C1" s="3"/>
      <c r="D1" s="3"/>
    </row>
    <row r="2" spans="1:5" ht="12">
      <c r="A2" t="s">
        <v>23</v>
      </c>
      <c r="B2" s="1">
        <v>0</v>
      </c>
      <c r="C2" s="1">
        <v>14</v>
      </c>
      <c r="D2" s="1">
        <v>15</v>
      </c>
      <c r="E2" t="s">
        <v>61</v>
      </c>
    </row>
    <row r="3" spans="2:4" ht="12">
      <c r="B3" t="s">
        <v>26</v>
      </c>
      <c r="C3" t="s">
        <v>1</v>
      </c>
      <c r="D3" t="s">
        <v>2</v>
      </c>
    </row>
    <row r="4" spans="1:5" ht="12">
      <c r="A4" t="s">
        <v>0</v>
      </c>
      <c r="B4" s="3">
        <f>$B$2*E4</f>
        <v>0</v>
      </c>
      <c r="C4" s="3">
        <f>$C$2*E4</f>
        <v>1470.98</v>
      </c>
      <c r="D4" s="3">
        <f>$D$2*E4</f>
        <v>1576.05</v>
      </c>
      <c r="E4" s="4">
        <v>105.07</v>
      </c>
    </row>
    <row r="5" spans="1:5" ht="12">
      <c r="A5" t="s">
        <v>14</v>
      </c>
      <c r="B5" s="3">
        <f aca="true" t="shared" si="0" ref="B5:B11">$B$2*E5</f>
        <v>0</v>
      </c>
      <c r="C5" s="3">
        <f aca="true" t="shared" si="1" ref="C5:C11">$C$2*E5</f>
        <v>266.84</v>
      </c>
      <c r="D5" s="3">
        <f aca="true" t="shared" si="2" ref="D5:D11">$D$2*E5</f>
        <v>285.9</v>
      </c>
      <c r="E5" s="4">
        <v>19.06</v>
      </c>
    </row>
    <row r="6" spans="1:5" ht="12">
      <c r="A6" t="s">
        <v>15</v>
      </c>
      <c r="B6" s="3">
        <f t="shared" si="0"/>
        <v>0</v>
      </c>
      <c r="C6" s="3">
        <f t="shared" si="1"/>
        <v>221.34</v>
      </c>
      <c r="D6" s="3">
        <f t="shared" si="2"/>
        <v>237.15</v>
      </c>
      <c r="E6" s="4">
        <v>15.81</v>
      </c>
    </row>
    <row r="7" spans="1:5" ht="12">
      <c r="A7" t="s">
        <v>16</v>
      </c>
      <c r="B7" s="3">
        <f t="shared" si="0"/>
        <v>0</v>
      </c>
      <c r="C7" s="3">
        <f t="shared" si="1"/>
        <v>26.599999999999998</v>
      </c>
      <c r="D7" s="3">
        <f t="shared" si="2"/>
        <v>28.5</v>
      </c>
      <c r="E7" s="4">
        <v>1.9</v>
      </c>
    </row>
    <row r="8" spans="1:5" ht="12">
      <c r="A8" t="s">
        <v>17</v>
      </c>
      <c r="B8" s="3">
        <f t="shared" si="0"/>
        <v>0</v>
      </c>
      <c r="C8" s="3">
        <f t="shared" si="1"/>
        <v>73.5</v>
      </c>
      <c r="D8" s="3">
        <f t="shared" si="2"/>
        <v>78.75</v>
      </c>
      <c r="E8" s="4">
        <v>5.25</v>
      </c>
    </row>
    <row r="9" spans="1:5" ht="12">
      <c r="A9" t="s">
        <v>13</v>
      </c>
      <c r="B9" s="3">
        <f t="shared" si="0"/>
        <v>0</v>
      </c>
      <c r="C9" s="3">
        <f t="shared" si="1"/>
        <v>94.64</v>
      </c>
      <c r="D9" s="3">
        <f t="shared" si="2"/>
        <v>101.39999999999999</v>
      </c>
      <c r="E9" s="4">
        <v>6.76</v>
      </c>
    </row>
    <row r="10" spans="1:5" ht="12">
      <c r="A10" t="s">
        <v>20</v>
      </c>
      <c r="B10" s="3">
        <f t="shared" si="0"/>
        <v>0</v>
      </c>
      <c r="C10" s="3">
        <f t="shared" si="1"/>
        <v>132.16</v>
      </c>
      <c r="D10" s="3">
        <f t="shared" si="2"/>
        <v>141.6</v>
      </c>
      <c r="E10" s="4">
        <v>9.44</v>
      </c>
    </row>
    <row r="11" spans="1:5" ht="12">
      <c r="A11" t="s">
        <v>18</v>
      </c>
      <c r="B11" s="3">
        <f t="shared" si="0"/>
        <v>0</v>
      </c>
      <c r="C11" s="3">
        <f t="shared" si="1"/>
        <v>73.5</v>
      </c>
      <c r="D11" s="3">
        <f t="shared" si="2"/>
        <v>78.75</v>
      </c>
      <c r="E11" s="4">
        <v>5.25</v>
      </c>
    </row>
    <row r="12" spans="1:6" ht="12">
      <c r="A12" t="s">
        <v>19</v>
      </c>
      <c r="B12" s="3">
        <f>$B$2*F12</f>
        <v>0</v>
      </c>
      <c r="C12" s="3">
        <f>$C$2*F12</f>
        <v>618.38</v>
      </c>
      <c r="D12" s="3">
        <f>$D$2*F12</f>
        <v>662.5500000000001</v>
      </c>
      <c r="E12">
        <f>IF(B28="Yes",0,44.17)</f>
        <v>0</v>
      </c>
      <c r="F12" s="4">
        <v>44.17</v>
      </c>
    </row>
    <row r="13" spans="1:6" ht="12">
      <c r="A13" t="s">
        <v>11</v>
      </c>
      <c r="B13" s="3">
        <f>SUM(B4:B12)</f>
        <v>0</v>
      </c>
      <c r="C13" s="3">
        <f>SUM(C4:C12)</f>
        <v>2977.9399999999996</v>
      </c>
      <c r="D13" s="3">
        <f>SUM(D4:D12)</f>
        <v>3190.65</v>
      </c>
      <c r="E13" s="3">
        <f>SUM(E4:E12)</f>
        <v>168.54</v>
      </c>
      <c r="F13" t="s">
        <v>24</v>
      </c>
    </row>
    <row r="14" spans="1:5" ht="12">
      <c r="A14" t="s">
        <v>31</v>
      </c>
      <c r="B14" s="4">
        <v>0</v>
      </c>
      <c r="C14" s="4">
        <v>0</v>
      </c>
      <c r="D14" s="4">
        <v>0</v>
      </c>
      <c r="E14" s="3"/>
    </row>
    <row r="15" spans="1:5" ht="12">
      <c r="A15" t="s">
        <v>25</v>
      </c>
      <c r="B15" s="4">
        <v>0</v>
      </c>
      <c r="C15" s="4">
        <v>3022</v>
      </c>
      <c r="D15" s="4">
        <v>3022</v>
      </c>
      <c r="E15" s="3"/>
    </row>
    <row r="16" spans="1:5" ht="12">
      <c r="A16" t="s">
        <v>21</v>
      </c>
      <c r="B16" s="4">
        <v>0</v>
      </c>
      <c r="C16" s="4">
        <v>1845</v>
      </c>
      <c r="D16" s="4">
        <v>1845</v>
      </c>
      <c r="E16" s="3"/>
    </row>
    <row r="17" spans="2:5" ht="12">
      <c r="B17" s="3"/>
      <c r="C17" s="3"/>
      <c r="D17" s="3"/>
      <c r="E17" s="3"/>
    </row>
    <row r="18" spans="1:5" ht="12">
      <c r="A18" t="s">
        <v>22</v>
      </c>
      <c r="B18" s="3">
        <f>SUM(B13:B17)</f>
        <v>0</v>
      </c>
      <c r="C18" s="3">
        <f>SUM(C13:C17)</f>
        <v>7844.94</v>
      </c>
      <c r="D18" s="3">
        <f>SUM(D13:D17)</f>
        <v>8057.65</v>
      </c>
      <c r="E18" s="3"/>
    </row>
    <row r="19" spans="2:5" ht="12">
      <c r="B19" s="3"/>
      <c r="C19" s="3"/>
      <c r="D19" s="3"/>
      <c r="E19" s="3"/>
    </row>
    <row r="20" spans="1:5" ht="12">
      <c r="A20" t="s">
        <v>34</v>
      </c>
      <c r="B20" s="3"/>
      <c r="C20" s="3"/>
      <c r="D20" s="3"/>
      <c r="E20" s="3"/>
    </row>
    <row r="21" spans="1:10" ht="12">
      <c r="A21" t="s">
        <v>3</v>
      </c>
      <c r="B21" s="3"/>
      <c r="C21" s="3">
        <v>-422.5</v>
      </c>
      <c r="D21" s="3">
        <v>-422.5</v>
      </c>
      <c r="E21" s="3"/>
      <c r="F21" t="s">
        <v>7</v>
      </c>
      <c r="H21">
        <v>-3753</v>
      </c>
      <c r="I21">
        <v>-3752</v>
      </c>
      <c r="J21" s="2">
        <v>0.0754</v>
      </c>
    </row>
    <row r="22" spans="1:10" ht="12">
      <c r="A22" t="s">
        <v>4</v>
      </c>
      <c r="B22" s="3"/>
      <c r="C22" s="3">
        <v>-500</v>
      </c>
      <c r="D22" s="3">
        <v>-500</v>
      </c>
      <c r="E22" s="3"/>
      <c r="F22" t="s">
        <v>8</v>
      </c>
      <c r="H22">
        <v>-1750</v>
      </c>
      <c r="I22">
        <v>-1750</v>
      </c>
      <c r="J22" s="2">
        <v>0.0499</v>
      </c>
    </row>
    <row r="23" spans="1:10" ht="12">
      <c r="A23" t="s">
        <v>5</v>
      </c>
      <c r="B23" s="3"/>
      <c r="C23" s="5">
        <v>-500</v>
      </c>
      <c r="D23" s="3"/>
      <c r="E23" s="3"/>
      <c r="F23" t="s">
        <v>9</v>
      </c>
      <c r="H23">
        <v>-1000</v>
      </c>
      <c r="I23">
        <v>-1000</v>
      </c>
      <c r="J23" s="2">
        <v>0.0499</v>
      </c>
    </row>
    <row r="24" spans="1:9" ht="12">
      <c r="A24" t="s">
        <v>29</v>
      </c>
      <c r="B24" s="3"/>
      <c r="C24" s="3">
        <v>-500</v>
      </c>
      <c r="D24" s="3">
        <v>-500</v>
      </c>
      <c r="E24" s="3"/>
      <c r="F24" t="s">
        <v>27</v>
      </c>
      <c r="H24">
        <v>-1500</v>
      </c>
      <c r="I24">
        <v>-1500</v>
      </c>
    </row>
    <row r="25" spans="1:5" ht="12">
      <c r="A25" t="s">
        <v>6</v>
      </c>
      <c r="B25" s="3"/>
      <c r="E25" s="3"/>
    </row>
    <row r="26" spans="1:5" ht="12.75">
      <c r="A26" s="6" t="s">
        <v>11</v>
      </c>
      <c r="B26" s="7"/>
      <c r="C26" s="7">
        <f>SUM(C21:C25)</f>
        <v>-1922.5</v>
      </c>
      <c r="D26" s="7">
        <f>SUM(D21:D25)</f>
        <v>-1422.5</v>
      </c>
      <c r="E26" s="3"/>
    </row>
    <row r="27" spans="2:7" ht="12">
      <c r="B27" s="3"/>
      <c r="C27" s="3"/>
      <c r="D27" s="3"/>
      <c r="E27" s="3"/>
      <c r="F27" s="3"/>
      <c r="G27" s="3"/>
    </row>
    <row r="28" spans="1:7" ht="12">
      <c r="A28" t="s">
        <v>60</v>
      </c>
      <c r="B28" s="4" t="s">
        <v>35</v>
      </c>
      <c r="C28" s="3"/>
      <c r="D28" s="3"/>
      <c r="E28" s="3"/>
      <c r="F28" s="3"/>
      <c r="G28" s="3"/>
    </row>
    <row r="29" spans="1:5" ht="12">
      <c r="A29" t="s">
        <v>32</v>
      </c>
      <c r="B29" s="3"/>
      <c r="C29" s="3"/>
      <c r="D29" s="3"/>
      <c r="E29" s="3"/>
    </row>
    <row r="30" spans="1:5" ht="12">
      <c r="A30" t="s">
        <v>28</v>
      </c>
      <c r="B30" s="3">
        <f>-B4</f>
        <v>0</v>
      </c>
      <c r="C30" s="3">
        <f>-C4</f>
        <v>-1470.98</v>
      </c>
      <c r="D30" s="3">
        <f>-D4</f>
        <v>-1576.05</v>
      </c>
      <c r="E30" s="3"/>
    </row>
    <row r="31" spans="1:5" ht="12">
      <c r="A31" t="s">
        <v>12</v>
      </c>
      <c r="B31" s="3">
        <f aca="true" t="shared" si="3" ref="B31:D32">-B8</f>
        <v>0</v>
      </c>
      <c r="C31" s="3">
        <f t="shared" si="3"/>
        <v>-73.5</v>
      </c>
      <c r="D31" s="3">
        <f t="shared" si="3"/>
        <v>-78.75</v>
      </c>
      <c r="E31" s="3"/>
    </row>
    <row r="32" spans="1:5" ht="12">
      <c r="A32" t="s">
        <v>13</v>
      </c>
      <c r="B32" s="3">
        <f t="shared" si="3"/>
        <v>0</v>
      </c>
      <c r="C32" s="3">
        <f t="shared" si="3"/>
        <v>-94.64</v>
      </c>
      <c r="D32" s="3">
        <f t="shared" si="3"/>
        <v>-101.39999999999999</v>
      </c>
      <c r="E32" s="3"/>
    </row>
    <row r="33" spans="1:5" ht="12.75">
      <c r="A33" s="6" t="s">
        <v>11</v>
      </c>
      <c r="B33" s="7">
        <f>SUM(B30:B32)</f>
        <v>0</v>
      </c>
      <c r="C33" s="9">
        <f>SUM(C30:C32)</f>
        <v>-1639.1200000000001</v>
      </c>
      <c r="D33" s="7">
        <f>SUM(D30:D32)</f>
        <v>-1756.2</v>
      </c>
      <c r="E33" s="3"/>
    </row>
    <row r="34" spans="2:5" ht="12">
      <c r="B34" s="3"/>
      <c r="C34" s="3"/>
      <c r="D34" s="3"/>
      <c r="E34" s="3"/>
    </row>
    <row r="35" spans="1:5" ht="12">
      <c r="A35" s="1" t="s">
        <v>33</v>
      </c>
      <c r="B35" s="8">
        <v>-1</v>
      </c>
      <c r="C35" s="3"/>
      <c r="D35" s="3"/>
      <c r="E35" s="3"/>
    </row>
    <row r="36" spans="1:5" ht="12">
      <c r="A36" t="s">
        <v>0</v>
      </c>
      <c r="B36" s="3">
        <f aca="true" t="shared" si="4" ref="B36:B42">$B$35*B4</f>
        <v>0</v>
      </c>
      <c r="C36" s="3">
        <f aca="true" t="shared" si="5" ref="C36:D44">$B$35*C4</f>
        <v>-1470.98</v>
      </c>
      <c r="D36" s="3">
        <f t="shared" si="5"/>
        <v>-1576.05</v>
      </c>
      <c r="E36" s="3"/>
    </row>
    <row r="37" spans="1:5" ht="12">
      <c r="A37" t="s">
        <v>14</v>
      </c>
      <c r="B37" s="3">
        <f t="shared" si="4"/>
        <v>0</v>
      </c>
      <c r="C37" s="3">
        <f t="shared" si="5"/>
        <v>-266.84</v>
      </c>
      <c r="D37" s="3">
        <f t="shared" si="5"/>
        <v>-285.9</v>
      </c>
      <c r="E37" s="3"/>
    </row>
    <row r="38" spans="1:5" ht="12">
      <c r="A38" t="s">
        <v>15</v>
      </c>
      <c r="B38" s="3">
        <f t="shared" si="4"/>
        <v>0</v>
      </c>
      <c r="C38" s="3">
        <f t="shared" si="5"/>
        <v>-221.34</v>
      </c>
      <c r="D38" s="3">
        <f t="shared" si="5"/>
        <v>-237.15</v>
      </c>
      <c r="E38" s="3"/>
    </row>
    <row r="39" spans="1:5" ht="12">
      <c r="A39" t="s">
        <v>16</v>
      </c>
      <c r="B39" s="3">
        <f t="shared" si="4"/>
        <v>0</v>
      </c>
      <c r="C39" s="3">
        <f t="shared" si="5"/>
        <v>-26.599999999999998</v>
      </c>
      <c r="D39" s="3">
        <f t="shared" si="5"/>
        <v>-28.5</v>
      </c>
      <c r="E39" s="3"/>
    </row>
    <row r="40" spans="1:5" ht="12">
      <c r="A40" t="s">
        <v>17</v>
      </c>
      <c r="B40" s="3">
        <f t="shared" si="4"/>
        <v>0</v>
      </c>
      <c r="C40" s="3">
        <f t="shared" si="5"/>
        <v>-73.5</v>
      </c>
      <c r="D40" s="3">
        <f t="shared" si="5"/>
        <v>-78.75</v>
      </c>
      <c r="E40" s="3"/>
    </row>
    <row r="41" spans="1:5" ht="12">
      <c r="A41" t="s">
        <v>13</v>
      </c>
      <c r="B41" s="3">
        <f t="shared" si="4"/>
        <v>0</v>
      </c>
      <c r="C41" s="3">
        <f t="shared" si="5"/>
        <v>-94.64</v>
      </c>
      <c r="D41" s="3">
        <f t="shared" si="5"/>
        <v>-101.39999999999999</v>
      </c>
      <c r="E41" s="3"/>
    </row>
    <row r="42" spans="1:5" ht="12">
      <c r="A42" t="s">
        <v>20</v>
      </c>
      <c r="B42" s="3">
        <f t="shared" si="4"/>
        <v>0</v>
      </c>
      <c r="C42" s="3">
        <f t="shared" si="5"/>
        <v>-132.16</v>
      </c>
      <c r="D42" s="3">
        <f t="shared" si="5"/>
        <v>-141.6</v>
      </c>
      <c r="E42" s="3"/>
    </row>
    <row r="43" spans="1:5" ht="12">
      <c r="A43" t="s">
        <v>18</v>
      </c>
      <c r="B43" s="3">
        <f>$B$35*B11</f>
        <v>0</v>
      </c>
      <c r="C43" s="3">
        <f t="shared" si="5"/>
        <v>-73.5</v>
      </c>
      <c r="D43" s="3">
        <f t="shared" si="5"/>
        <v>-78.75</v>
      </c>
      <c r="E43" s="3"/>
    </row>
    <row r="44" spans="1:5" ht="12">
      <c r="A44" t="s">
        <v>19</v>
      </c>
      <c r="B44" s="3">
        <f>$B$35*B12</f>
        <v>0</v>
      </c>
      <c r="C44" s="3">
        <f t="shared" si="5"/>
        <v>-618.38</v>
      </c>
      <c r="D44" s="3">
        <f t="shared" si="5"/>
        <v>-662.5500000000001</v>
      </c>
      <c r="E44" s="3"/>
    </row>
    <row r="45" spans="1:5" ht="12.75">
      <c r="A45" s="6" t="s">
        <v>11</v>
      </c>
      <c r="B45" s="7">
        <f>SUM(B36:B44)</f>
        <v>0</v>
      </c>
      <c r="C45" s="7">
        <f>SUM(C36:C44)</f>
        <v>-2977.9399999999996</v>
      </c>
      <c r="D45" s="7">
        <f>SUM(D36:D44)</f>
        <v>-3190.65</v>
      </c>
      <c r="E45" s="3"/>
    </row>
    <row r="46" spans="2:5" ht="12">
      <c r="B46" s="3"/>
      <c r="C46" s="3"/>
      <c r="D46" s="3"/>
      <c r="E46" s="3"/>
    </row>
    <row r="47" spans="1:5" ht="12">
      <c r="A47" t="s">
        <v>30</v>
      </c>
      <c r="B47" s="3">
        <f>B18+B33+B45</f>
        <v>0</v>
      </c>
      <c r="C47" s="3">
        <f>C18+C26+C33+C45</f>
        <v>1305.38</v>
      </c>
      <c r="D47" s="3">
        <f>D18+D26+D33+D45</f>
        <v>1688.2999999999997</v>
      </c>
      <c r="E47" s="3"/>
    </row>
    <row r="48" spans="1:5" ht="12">
      <c r="A48" t="s">
        <v>10</v>
      </c>
      <c r="B48" s="3"/>
      <c r="C48" s="3">
        <v>750</v>
      </c>
      <c r="D48" s="3">
        <v>750</v>
      </c>
      <c r="E48" s="3"/>
    </row>
    <row r="49" spans="2:5" ht="12">
      <c r="B49" s="3"/>
      <c r="C49" s="5">
        <f>SUM(C47:C48)</f>
        <v>2055.38</v>
      </c>
      <c r="D49" s="5">
        <f>SUM(D47:D48)</f>
        <v>2438.2999999999997</v>
      </c>
      <c r="E49" s="3"/>
    </row>
    <row r="50" spans="2:5" ht="12">
      <c r="B50" s="3"/>
      <c r="C50" s="5"/>
      <c r="D50" s="5"/>
      <c r="E50" s="3"/>
    </row>
    <row r="51" spans="2:5" ht="12">
      <c r="B51" s="3"/>
      <c r="C51" s="5"/>
      <c r="D51" s="5"/>
      <c r="E51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F10" sqref="F10"/>
    </sheetView>
  </sheetViews>
  <sheetFormatPr defaultColWidth="9.140625" defaultRowHeight="12.75"/>
  <cols>
    <col min="3" max="5" width="8.8515625" style="0" bestFit="1" customWidth="1"/>
    <col min="8" max="8" width="8.8515625" style="0" bestFit="1" customWidth="1"/>
  </cols>
  <sheetData>
    <row r="1" spans="1:6" ht="12">
      <c r="A1">
        <v>16</v>
      </c>
      <c r="B1" t="s">
        <v>36</v>
      </c>
      <c r="C1" t="s">
        <v>40</v>
      </c>
      <c r="F1" t="s">
        <v>55</v>
      </c>
    </row>
    <row r="2" spans="1:2" ht="12">
      <c r="A2">
        <v>11.18</v>
      </c>
      <c r="B2" t="s">
        <v>58</v>
      </c>
    </row>
    <row r="3" spans="1:4" ht="12">
      <c r="A3">
        <v>10</v>
      </c>
      <c r="B3" t="s">
        <v>37</v>
      </c>
      <c r="C3" s="3"/>
      <c r="D3" s="5"/>
    </row>
    <row r="4" spans="1:4" ht="12">
      <c r="A4">
        <v>14</v>
      </c>
      <c r="B4" t="s">
        <v>37</v>
      </c>
      <c r="C4" s="3"/>
      <c r="D4" s="5"/>
    </row>
    <row r="6" ht="12">
      <c r="A6" t="s">
        <v>46</v>
      </c>
    </row>
    <row r="7" spans="1:4" ht="12">
      <c r="A7" t="s">
        <v>42</v>
      </c>
      <c r="B7" t="s">
        <v>43</v>
      </c>
      <c r="C7" t="s">
        <v>44</v>
      </c>
      <c r="D7" t="s">
        <v>45</v>
      </c>
    </row>
    <row r="8" spans="1:6" ht="12">
      <c r="A8">
        <v>2</v>
      </c>
      <c r="B8">
        <v>7</v>
      </c>
      <c r="C8" s="3">
        <f>A2</f>
        <v>11.18</v>
      </c>
      <c r="D8">
        <f>A1</f>
        <v>16</v>
      </c>
      <c r="E8" s="5">
        <f>A8*B8*C8*D8</f>
        <v>2504.3199999999997</v>
      </c>
      <c r="F8" t="s">
        <v>59</v>
      </c>
    </row>
    <row r="9" spans="1:8" ht="12">
      <c r="A9">
        <v>2</v>
      </c>
      <c r="B9">
        <v>5</v>
      </c>
      <c r="C9" s="3">
        <f>A2</f>
        <v>11.18</v>
      </c>
      <c r="D9">
        <f>A1</f>
        <v>16</v>
      </c>
      <c r="E9" s="5">
        <f>A9*B9*C9*D9</f>
        <v>1788.8</v>
      </c>
      <c r="F9" t="s">
        <v>59</v>
      </c>
      <c r="H9" s="3"/>
    </row>
    <row r="10" spans="1:8" ht="12">
      <c r="A10" s="3"/>
      <c r="E10" s="10"/>
      <c r="H10" s="3"/>
    </row>
    <row r="11" ht="12">
      <c r="A11" t="s">
        <v>41</v>
      </c>
    </row>
    <row r="12" ht="12">
      <c r="A12" t="s">
        <v>57</v>
      </c>
    </row>
    <row r="14" spans="1:3" ht="12">
      <c r="A14">
        <v>1845</v>
      </c>
      <c r="B14">
        <v>475</v>
      </c>
      <c r="C14">
        <f>A14-B14</f>
        <v>1370</v>
      </c>
    </row>
    <row r="15" spans="1:7" ht="12">
      <c r="A15" t="s">
        <v>42</v>
      </c>
      <c r="B15" t="s">
        <v>43</v>
      </c>
      <c r="C15" t="s">
        <v>44</v>
      </c>
      <c r="D15" t="s">
        <v>45</v>
      </c>
      <c r="E15" t="s">
        <v>47</v>
      </c>
      <c r="F15" t="s">
        <v>48</v>
      </c>
      <c r="G15" t="s">
        <v>47</v>
      </c>
    </row>
    <row r="16" spans="1:7" ht="12">
      <c r="A16">
        <v>2</v>
      </c>
      <c r="B16">
        <v>2</v>
      </c>
      <c r="C16" s="3">
        <f>A2</f>
        <v>11.18</v>
      </c>
      <c r="D16">
        <f>A1</f>
        <v>16</v>
      </c>
      <c r="E16" s="3">
        <f>A16*B16*C16*D16</f>
        <v>715.52</v>
      </c>
      <c r="F16" s="3">
        <f>E16-B14</f>
        <v>240.51999999999998</v>
      </c>
      <c r="G16" s="3">
        <f>A14+F16</f>
        <v>2085.52</v>
      </c>
    </row>
    <row r="17" spans="1:6" ht="12">
      <c r="A17" t="s">
        <v>39</v>
      </c>
      <c r="B17" s="3">
        <f>G16/(2*7*A1)</f>
        <v>9.310357142857143</v>
      </c>
      <c r="C17" t="s">
        <v>38</v>
      </c>
      <c r="D17" s="10" t="s">
        <v>49</v>
      </c>
      <c r="E17" s="5">
        <f>G16</f>
        <v>2085.52</v>
      </c>
      <c r="F17" t="s">
        <v>50</v>
      </c>
    </row>
    <row r="19" ht="12">
      <c r="A19" t="s">
        <v>51</v>
      </c>
    </row>
    <row r="21" spans="1:3" ht="12">
      <c r="A21">
        <f>2077-375</f>
        <v>1702</v>
      </c>
      <c r="B21">
        <f>14*A1</f>
        <v>224</v>
      </c>
      <c r="C21" s="3">
        <f>A21/B21</f>
        <v>7.598214285714286</v>
      </c>
    </row>
    <row r="22" spans="3:9" ht="12">
      <c r="C22" s="3"/>
      <c r="H22" s="3"/>
      <c r="I22" s="3"/>
    </row>
    <row r="23" spans="1:8" ht="12">
      <c r="A23" t="s">
        <v>52</v>
      </c>
      <c r="C23" s="3">
        <f>C21</f>
        <v>7.598214285714286</v>
      </c>
      <c r="D23" t="s">
        <v>56</v>
      </c>
      <c r="E23" s="3">
        <v>2077</v>
      </c>
      <c r="F23" t="s">
        <v>53</v>
      </c>
      <c r="G23" s="3">
        <v>375</v>
      </c>
      <c r="H23" s="3" t="s">
        <v>54</v>
      </c>
    </row>
    <row r="24" spans="8:9" ht="12">
      <c r="H24" s="3"/>
      <c r="I24" s="3"/>
    </row>
  </sheetData>
  <printOptions gridLines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R&amp;R Realty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cmr</dc:creator>
  <cp:keywords/>
  <dc:description/>
  <cp:lastModifiedBy>cmr</cp:lastModifiedBy>
  <cp:lastPrinted>2023-09-01T23:39:53Z</cp:lastPrinted>
  <dcterms:created xsi:type="dcterms:W3CDTF">2023-03-31T13:26:31Z</dcterms:created>
  <dcterms:modified xsi:type="dcterms:W3CDTF">2023-09-22T22:00:42Z</dcterms:modified>
  <cp:category/>
  <cp:version/>
  <cp:contentType/>
  <cp:contentStatus/>
</cp:coreProperties>
</file>